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340" activeTab="0"/>
  </bookViews>
  <sheets>
    <sheet name="end server chain" sheetId="1" r:id="rId1"/>
    <sheet name="personal worksheet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Phil Henshaw</author>
  </authors>
  <commentList>
    <comment ref="B35" authorId="0">
      <text>
        <r>
          <rPr>
            <b/>
            <sz val="8"/>
            <rFont val="Tahoma"/>
            <family val="0"/>
          </rPr>
          <t xml:space="preserve">I don't know if I can help with the amount of area needed to generate $1 of energy, but 10,000sf seems like a lot.  Are we talking PV here?  If so, we get 200 watts of electricity out of a 39"x64" panel on an off-grid house we just designed.  That translates to 17.33 watts per sf, or .0173 KW/sf.  It would take 86.66sf to generate 1KW.  At 10 cents per KWhour, it would take 10 x 86.66 = 867sf to generate $1 of energy in one hour.  Somebody had better check these numbers, though.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<sst xmlns="http://schemas.openxmlformats.org/spreadsheetml/2006/main" count="123" uniqueCount="102">
  <si>
    <t>(we sort of know the facts, but it helps to keep score)</t>
  </si>
  <si>
    <t xml:space="preserve">The world economies are using </t>
  </si>
  <si>
    <t>dollar</t>
  </si>
  <si>
    <t>btu</t>
  </si>
  <si>
    <t>unit</t>
  </si>
  <si>
    <t>process</t>
  </si>
  <si>
    <t>value</t>
  </si>
  <si>
    <t xml:space="preserve"> result</t>
  </si>
  <si>
    <t>sf</t>
  </si>
  <si>
    <t>to collect</t>
  </si>
  <si>
    <t>to make products of</t>
  </si>
  <si>
    <t>worth of energy</t>
  </si>
  <si>
    <t>The area of the US</t>
  </si>
  <si>
    <t>sq mi</t>
  </si>
  <si>
    <t>yr 2000 Billion $</t>
  </si>
  <si>
    <t xml:space="preserve">One mile </t>
  </si>
  <si>
    <t>mi</t>
  </si>
  <si>
    <t>equals</t>
  </si>
  <si>
    <t>To collect it over a year</t>
  </si>
  <si>
    <t>US Economy in 2004</t>
  </si>
  <si>
    <t>http://www.synapse9.com/dollarshadow.htm</t>
  </si>
  <si>
    <t>factor</t>
  </si>
  <si>
    <t>Line</t>
  </si>
  <si>
    <t>Item</t>
  </si>
  <si>
    <t>amount</t>
  </si>
  <si>
    <t xml:space="preserve">http://earthtrends.wri.org/text/economics-business/variable-220.html </t>
  </si>
  <si>
    <t>ref</t>
  </si>
  <si>
    <t>avg area of state</t>
  </si>
  <si>
    <t>divide by</t>
  </si>
  <si>
    <t>sf yr / $</t>
  </si>
  <si>
    <t> KWh</t>
  </si>
  <si>
    <t>btu/hr</t>
  </si>
  <si>
    <t>KW</t>
  </si>
  <si>
    <t>KW to btu/hr</t>
  </si>
  <si>
    <t>KW hr to btu</t>
  </si>
  <si>
    <t>edits</t>
  </si>
  <si>
    <t>note</t>
  </si>
  <si>
    <t>Ref #</t>
  </si>
  <si>
    <t>Personal $ shadow worksheet  1.</t>
  </si>
  <si>
    <t>If you make</t>
  </si>
  <si>
    <t>$/yr</t>
  </si>
  <si>
    <t>you would need a</t>
  </si>
  <si>
    <t>permanent physical shadow to collect the energy</t>
  </si>
  <si>
    <t>That's a square area</t>
  </si>
  <si>
    <t xml:space="preserve">lf </t>
  </si>
  <si>
    <t>on each side</t>
  </si>
  <si>
    <t>is a square area</t>
  </si>
  <si>
    <t>of</t>
  </si>
  <si>
    <t>of 24hr shadow</t>
  </si>
  <si>
    <t>on a 24hr average, to get the energy from the sun in an hour you'd need'</t>
  </si>
  <si>
    <t>sf for an hour</t>
  </si>
  <si>
    <t>the</t>
  </si>
  <si>
    <t>hr in a yr</t>
  </si>
  <si>
    <t>added permanent personal shadow on the earth each year</t>
  </si>
  <si>
    <t>normally grows</t>
  </si>
  <si>
    <t>area</t>
  </si>
  <si>
    <t xml:space="preserve">If you add investment income of </t>
  </si>
  <si>
    <t>you'd add</t>
  </si>
  <si>
    <t>your share of the increase needed for the rate of economic growth</t>
  </si>
  <si>
    <t>$shadow - area for energy from avg sun at 40deg N 15% efficiency</t>
  </si>
  <si>
    <t>yields</t>
  </si>
  <si>
    <t>btu or</t>
  </si>
  <si>
    <t>in global economic product at world avg rate</t>
  </si>
  <si>
    <t>annual avg rate of change</t>
  </si>
  <si>
    <t>US Population</t>
  </si>
  <si>
    <t>For the US economy the total area needed to get it's energy from the sun would be</t>
  </si>
  <si>
    <t>billion sf</t>
  </si>
  <si>
    <t>miles on a side</t>
  </si>
  <si>
    <t>increasing each year</t>
  </si>
  <si>
    <t>for</t>
  </si>
  <si>
    <t>ft</t>
  </si>
  <si>
    <t>Which if divided equally would be</t>
  </si>
  <si>
    <t xml:space="preserve">or a square of </t>
  </si>
  <si>
    <t>added permanent personal shadow on the earth each year.</t>
  </si>
  <si>
    <t>53 ft sq</t>
  </si>
  <si>
    <t>added whole economy &amp; average share - a 202 ft sq</t>
  </si>
  <si>
    <t>distribution of end servers…</t>
  </si>
  <si>
    <t>Assume once a month</t>
  </si>
  <si>
    <t>empls</t>
  </si>
  <si>
    <t>Start</t>
  </si>
  <si>
    <t>serv biz</t>
  </si>
  <si>
    <t>share</t>
  </si>
  <si>
    <t># of businesses pd</t>
  </si>
  <si>
    <t>billions</t>
  </si>
  <si>
    <t>millions</t>
  </si>
  <si>
    <t># of people pd</t>
  </si>
  <si>
    <t>(billions)</t>
  </si>
  <si>
    <t>(millions)</t>
  </si>
  <si>
    <t>(thousands)</t>
  </si>
  <si>
    <t>(million.billions)</t>
  </si>
  <si>
    <t>(billion.quadrillions)</t>
  </si>
  <si>
    <t>Tot people pd</t>
  </si>
  <si>
    <t>Tot businesses pd</t>
  </si>
  <si>
    <t xml:space="preserve">Numbers of people &amp; businesses in a production service chain </t>
  </si>
  <si>
    <t>Service paymebnt cycles</t>
  </si>
  <si>
    <t>(share remaining)</t>
  </si>
  <si>
    <t>$ to people</t>
  </si>
  <si>
    <t>$ to businesses</t>
  </si>
  <si>
    <t>avg $ per person pd</t>
  </si>
  <si>
    <t>(millionth's)</t>
  </si>
  <si>
    <t>(trillionth's)</t>
  </si>
  <si>
    <t>(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</si>
</sst>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"/>
    <numFmt numFmtId="169" formatCode="#,###."/>
    <numFmt numFmtId="170" formatCode="0.0%"/>
    <numFmt numFmtId="171" formatCode="[$-409]dddd\,\ mmmm\ dd\,\ yyyy"/>
    <numFmt numFmtId="172" formatCode="0.000"/>
    <numFmt numFmtId="173" formatCode="0.000%"/>
    <numFmt numFmtId="174" formatCode="&quot;$&quot;#,##0"/>
    <numFmt numFmtId="175" formatCode="&quot;$&quot;#,##0.00"/>
    <numFmt numFmtId="176" formatCode="0.0000000000"/>
    <numFmt numFmtId="177" formatCode="0.E+00"/>
    <numFmt numFmtId="178" formatCode="&quot;$&quot;#,##0.00000"/>
    <numFmt numFmtId="179" formatCode="&quot;$&quot;#,##0.00000000"/>
    <numFmt numFmtId="180" formatCode="&quot;$&quot;#,##0.0000000"/>
    <numFmt numFmtId="181" formatCode="&quot;$&quot;#,##0.000000000000000"/>
    <numFmt numFmtId="182" formatCode="&quot;$&quot;#,##0.000000000000"/>
    <numFmt numFmtId="183" formatCode="&quot;$&quot;#,##0.0000000000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0" fontId="3" fillId="0" borderId="0" xfId="53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 wrapText="1"/>
    </xf>
    <xf numFmtId="6" fontId="0" fillId="0" borderId="11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0" fillId="0" borderId="14" xfId="0" applyNumberFormat="1" applyBorder="1" applyAlignment="1">
      <alignment horizontal="right" vertical="top" wrapText="1"/>
    </xf>
    <xf numFmtId="2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14" xfId="0" applyNumberFormat="1" applyBorder="1" applyAlignment="1">
      <alignment horizontal="right" vertical="top" wrapText="1"/>
    </xf>
    <xf numFmtId="1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14" xfId="0" applyNumberFormat="1" applyBorder="1" applyAlignment="1">
      <alignment horizontal="left" vertical="top"/>
    </xf>
    <xf numFmtId="173" fontId="0" fillId="0" borderId="14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3" fontId="0" fillId="0" borderId="14" xfId="0" applyNumberFormat="1" applyBorder="1" applyAlignment="1">
      <alignment horizontal="left" vertical="top" wrapText="1"/>
    </xf>
    <xf numFmtId="174" fontId="0" fillId="0" borderId="14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175" fontId="0" fillId="0" borderId="11" xfId="0" applyNumberFormat="1" applyBorder="1" applyAlignment="1">
      <alignment horizontal="right" vertical="top" wrapText="1"/>
    </xf>
    <xf numFmtId="175" fontId="0" fillId="0" borderId="14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174" fontId="0" fillId="0" borderId="0" xfId="0" applyNumberForma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 vertical="top"/>
    </xf>
    <xf numFmtId="173" fontId="0" fillId="0" borderId="17" xfId="0" applyNumberFormat="1" applyBorder="1" applyAlignment="1">
      <alignment horizontal="left" vertical="top"/>
    </xf>
    <xf numFmtId="10" fontId="0" fillId="0" borderId="17" xfId="0" applyNumberFormat="1" applyBorder="1" applyAlignment="1">
      <alignment horizontal="right" vertical="top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57150</xdr:rowOff>
    </xdr:from>
    <xdr:to>
      <xdr:col>14</xdr:col>
      <xdr:colOff>38100</xdr:colOff>
      <xdr:row>13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704850"/>
          <a:ext cx="133635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fairly easy to explore is a rule that the largest part of the economy is made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businesses with 40 employees and 50 business service providers paying about 20% of their revenue in salaries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  That might vary widely in reality, of course.   The Wind Farm we modeled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(see p 17) seemed it would have only about 2% of its revenue in salaries, while employing lots of business services from companies with a more normal ratio.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 taking the simpler case, you get a polynomial expansion, with each step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removing 20% from the money chain,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multiplying the number of employees by a factor of 40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multiplying the number of businesses by a factor of 50. 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ynapse9.com/dollarshadow.htm" TargetMode="External" /><Relationship Id="rId2" Type="http://schemas.openxmlformats.org/officeDocument/2006/relationships/hyperlink" Target="http://earthtrends.wri.org/text/economics-business/variable-220.html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PageLayoutView="0" workbookViewId="0" topLeftCell="A1">
      <selection activeCell="E28" sqref="E28:F28"/>
    </sheetView>
  </sheetViews>
  <sheetFormatPr defaultColWidth="9.140625" defaultRowHeight="12.75"/>
  <cols>
    <col min="1" max="1" width="20.00390625" style="0" customWidth="1"/>
    <col min="4" max="4" width="10.00390625" style="0" customWidth="1"/>
    <col min="5" max="5" width="13.00390625" style="0" customWidth="1"/>
    <col min="6" max="7" width="18.28125" style="0" customWidth="1"/>
    <col min="8" max="8" width="24.7109375" style="0" customWidth="1"/>
    <col min="9" max="9" width="34.421875" style="0" customWidth="1"/>
    <col min="10" max="10" width="8.57421875" style="57" customWidth="1"/>
    <col min="17" max="17" width="8.57421875" style="57" customWidth="1"/>
  </cols>
  <sheetData>
    <row r="3" ht="12.75">
      <c r="A3" t="s">
        <v>76</v>
      </c>
    </row>
    <row r="16" ht="12.75">
      <c r="A16" t="s">
        <v>77</v>
      </c>
    </row>
    <row r="17" spans="1:2" ht="12.75">
      <c r="A17" s="53" t="s">
        <v>80</v>
      </c>
      <c r="B17">
        <v>50</v>
      </c>
    </row>
    <row r="18" spans="1:2" ht="12.75">
      <c r="A18" s="53" t="s">
        <v>78</v>
      </c>
      <c r="B18">
        <v>40</v>
      </c>
    </row>
    <row r="19" spans="1:2" ht="12.75">
      <c r="A19" t="s">
        <v>79</v>
      </c>
      <c r="B19" s="52">
        <v>100</v>
      </c>
    </row>
    <row r="20" spans="1:2" ht="12.75">
      <c r="A20" s="53" t="s">
        <v>81</v>
      </c>
      <c r="B20">
        <v>0.2</v>
      </c>
    </row>
    <row r="21" ht="12.75">
      <c r="A21" s="53"/>
    </row>
    <row r="22" ht="22.5" customHeight="1">
      <c r="A22" s="63" t="s">
        <v>93</v>
      </c>
    </row>
    <row r="23" spans="1:2" ht="22.5" customHeight="1">
      <c r="A23" s="63"/>
      <c r="B23" s="53" t="s">
        <v>94</v>
      </c>
    </row>
    <row r="24" spans="1:16" ht="12.75">
      <c r="A24" s="53"/>
      <c r="B24">
        <v>1</v>
      </c>
      <c r="C24">
        <f>B24+1</f>
        <v>2</v>
      </c>
      <c r="D24">
        <f>C24+1</f>
        <v>3</v>
      </c>
      <c r="E24">
        <f>D24+1</f>
        <v>4</v>
      </c>
      <c r="F24">
        <f>E24+1</f>
        <v>5</v>
      </c>
      <c r="H24">
        <f>F24+1</f>
        <v>6</v>
      </c>
      <c r="I24">
        <f>H24+1</f>
        <v>7</v>
      </c>
      <c r="K24">
        <f>I24+1</f>
        <v>8</v>
      </c>
      <c r="L24">
        <f>K24+1</f>
        <v>9</v>
      </c>
      <c r="M24">
        <f>L24+1</f>
        <v>10</v>
      </c>
      <c r="N24">
        <f>M24+1</f>
        <v>11</v>
      </c>
      <c r="O24">
        <f>N24+1</f>
        <v>12</v>
      </c>
      <c r="P24">
        <f>O24+1</f>
        <v>13</v>
      </c>
    </row>
    <row r="25" spans="1:17" ht="12.75">
      <c r="A25" s="53" t="s">
        <v>97</v>
      </c>
      <c r="B25" s="52">
        <f>B19</f>
        <v>100</v>
      </c>
      <c r="C25" s="52">
        <f>B25*(1-$B$20)</f>
        <v>80</v>
      </c>
      <c r="D25" s="52">
        <f>C25*(1-$B$20)</f>
        <v>64</v>
      </c>
      <c r="E25" s="52">
        <f>D25*(1-$B$20)</f>
        <v>51.2</v>
      </c>
      <c r="F25" s="52">
        <f>E25*(1-$B$20)</f>
        <v>40.96000000000001</v>
      </c>
      <c r="G25" s="52"/>
      <c r="H25" s="52">
        <f>F25*(1-$B$20)</f>
        <v>32.76800000000001</v>
      </c>
      <c r="I25" s="52">
        <f>H25*(1-$B$20)</f>
        <v>26.21440000000001</v>
      </c>
      <c r="J25" s="58"/>
      <c r="K25" s="52">
        <f>I25*(1-$B$20)</f>
        <v>20.97152000000001</v>
      </c>
      <c r="L25" s="52">
        <f>K25*(1-$B$20)</f>
        <v>16.777216000000006</v>
      </c>
      <c r="M25" s="52">
        <f>L25*(1-$B$20)</f>
        <v>13.421772800000006</v>
      </c>
      <c r="N25" s="52">
        <f>M25*(1-$B$20)</f>
        <v>10.737418240000006</v>
      </c>
      <c r="O25" s="52">
        <f>N25*(1-$B$20)</f>
        <v>8.589934592000004</v>
      </c>
      <c r="P25" s="52">
        <f>O25*(1-$B$20)</f>
        <v>6.871947673600004</v>
      </c>
      <c r="Q25" s="58"/>
    </row>
    <row r="26" spans="1:17" ht="12.75">
      <c r="A26" s="53" t="s">
        <v>96</v>
      </c>
      <c r="B26">
        <v>0</v>
      </c>
      <c r="C26" s="52">
        <f>B25-C25</f>
        <v>20</v>
      </c>
      <c r="D26" s="52">
        <f>C25-D25</f>
        <v>16</v>
      </c>
      <c r="E26" s="52">
        <f>D25-E25</f>
        <v>12.799999999999997</v>
      </c>
      <c r="F26" s="52">
        <f>E25-F25</f>
        <v>10.239999999999995</v>
      </c>
      <c r="G26" s="52"/>
      <c r="H26" s="52">
        <f>F25-H25</f>
        <v>8.192</v>
      </c>
      <c r="I26" s="52">
        <f>H25-I25</f>
        <v>6.553599999999999</v>
      </c>
      <c r="J26" s="58"/>
      <c r="K26" s="52">
        <f>I25-K25</f>
        <v>5.2428799999999995</v>
      </c>
      <c r="L26" s="52">
        <f>K25-L25</f>
        <v>4.1943040000000025</v>
      </c>
      <c r="M26" s="52">
        <f>L25-M25</f>
        <v>3.3554432</v>
      </c>
      <c r="N26" s="52">
        <f>M25-N25</f>
        <v>2.684354560000001</v>
      </c>
      <c r="O26" s="52">
        <f>N25-O25</f>
        <v>2.1474836480000015</v>
      </c>
      <c r="P26" s="52">
        <f>O25-P25</f>
        <v>1.7179869184000003</v>
      </c>
      <c r="Q26" s="58"/>
    </row>
    <row r="27" spans="1:17" ht="12.75">
      <c r="A27" s="53" t="s">
        <v>98</v>
      </c>
      <c r="B27">
        <v>0</v>
      </c>
      <c r="C27" s="64">
        <f>C26/C30</f>
        <v>0.5</v>
      </c>
      <c r="D27" s="64">
        <f>D26/D30</f>
        <v>0.008</v>
      </c>
      <c r="E27" s="65">
        <f>E26/E30</f>
        <v>2.5599999999999996E-06</v>
      </c>
      <c r="F27" s="67">
        <f>F26/F30</f>
        <v>1.638399999999999E-11</v>
      </c>
      <c r="G27" s="67"/>
      <c r="H27" s="70">
        <f>H26/H30</f>
        <v>2.0971520000000002E-18</v>
      </c>
      <c r="I27" s="64">
        <f>I26/I30</f>
        <v>5.36870912E-27</v>
      </c>
      <c r="J27" s="58"/>
      <c r="K27" s="52"/>
      <c r="L27" s="52"/>
      <c r="M27" s="52"/>
      <c r="N27" s="52"/>
      <c r="O27" s="52"/>
      <c r="P27" s="52"/>
      <c r="Q27" s="58"/>
    </row>
    <row r="28" spans="1:17" ht="12.75">
      <c r="A28" s="53"/>
      <c r="C28" s="64"/>
      <c r="D28" s="64"/>
      <c r="E28" s="66" t="s">
        <v>99</v>
      </c>
      <c r="F28" s="69" t="s">
        <v>100</v>
      </c>
      <c r="G28" s="69"/>
      <c r="H28" s="68" t="s">
        <v>101</v>
      </c>
      <c r="I28" s="64"/>
      <c r="J28" s="58"/>
      <c r="K28" s="52"/>
      <c r="L28" s="52"/>
      <c r="M28" s="52"/>
      <c r="N28" s="52"/>
      <c r="O28" s="52"/>
      <c r="P28" s="52"/>
      <c r="Q28" s="58"/>
    </row>
    <row r="29" spans="1:17" ht="12" customHeight="1">
      <c r="A29" s="53" t="s">
        <v>95</v>
      </c>
      <c r="B29" s="61">
        <f>B25/B19</f>
        <v>1</v>
      </c>
      <c r="C29" s="61">
        <f>C25/$B$25</f>
        <v>0.8</v>
      </c>
      <c r="D29" s="61">
        <f>D25/$B$25</f>
        <v>0.64</v>
      </c>
      <c r="E29" s="61">
        <f>E25/$B$25</f>
        <v>0.512</v>
      </c>
      <c r="F29" s="61">
        <f>F25/$B$25</f>
        <v>0.4096000000000001</v>
      </c>
      <c r="G29" s="61"/>
      <c r="H29" s="61">
        <f>H25/$B$25</f>
        <v>0.3276800000000001</v>
      </c>
      <c r="I29" s="54">
        <f>I25/$B$25</f>
        <v>0.2621440000000001</v>
      </c>
      <c r="J29" s="60"/>
      <c r="K29" s="54">
        <f>K25/$B$25</f>
        <v>0.2097152000000001</v>
      </c>
      <c r="L29" s="54">
        <f>L25/$B$25</f>
        <v>0.16777216000000006</v>
      </c>
      <c r="M29" s="54">
        <f>M25/$B$25</f>
        <v>0.13421772800000006</v>
      </c>
      <c r="N29" s="54">
        <f>N25/$B$25</f>
        <v>0.10737418240000006</v>
      </c>
      <c r="O29" s="54">
        <f>O25/$B$25</f>
        <v>0.08589934592000004</v>
      </c>
      <c r="P29" s="54">
        <f>P25/$B$25</f>
        <v>0.06871947673600004</v>
      </c>
      <c r="Q29" s="60"/>
    </row>
    <row r="30" spans="1:17" ht="12.75">
      <c r="A30" s="55" t="s">
        <v>85</v>
      </c>
      <c r="B30">
        <v>0</v>
      </c>
      <c r="C30">
        <f>$B$18</f>
        <v>40</v>
      </c>
      <c r="D30" s="56">
        <f>C30*C33</f>
        <v>2000</v>
      </c>
      <c r="E30" s="56">
        <f>D30*D33</f>
        <v>5000000</v>
      </c>
      <c r="F30" s="56">
        <f>E30*E33</f>
        <v>625000000000</v>
      </c>
      <c r="G30" s="56"/>
      <c r="H30" s="56">
        <f>F30*F33</f>
        <v>3.90625E+18</v>
      </c>
      <c r="I30" s="56">
        <f>H30*H33</f>
        <v>1.220703125E+27</v>
      </c>
      <c r="J30" s="59"/>
      <c r="Q30" s="59" t="s">
        <v>83</v>
      </c>
    </row>
    <row r="31" spans="1:9" ht="12.75">
      <c r="A31" s="53" t="s">
        <v>91</v>
      </c>
      <c r="B31">
        <v>0</v>
      </c>
      <c r="C31" s="56">
        <f>B31+C30</f>
        <v>40</v>
      </c>
      <c r="D31" s="56">
        <f>C31+D30</f>
        <v>2040</v>
      </c>
      <c r="E31" s="56">
        <f>D31+E30</f>
        <v>5002040</v>
      </c>
      <c r="F31" s="56">
        <f>E31+F30</f>
        <v>625005002040</v>
      </c>
      <c r="G31" s="56"/>
      <c r="H31" s="56">
        <f>F31+H30</f>
        <v>3.906250625005002E+18</v>
      </c>
      <c r="I31" s="56">
        <f>H31+I30</f>
        <v>1.2207031289062506E+27</v>
      </c>
    </row>
    <row r="32" spans="1:17" ht="12.75">
      <c r="A32" s="55"/>
      <c r="D32" s="56"/>
      <c r="E32" s="59" t="s">
        <v>87</v>
      </c>
      <c r="F32" s="59" t="s">
        <v>86</v>
      </c>
      <c r="G32" s="59"/>
      <c r="H32" s="59" t="s">
        <v>89</v>
      </c>
      <c r="I32" s="62" t="s">
        <v>90</v>
      </c>
      <c r="J32" s="59"/>
      <c r="Q32" s="59"/>
    </row>
    <row r="33" spans="1:17" ht="12.75">
      <c r="A33" s="53" t="s">
        <v>82</v>
      </c>
      <c r="B33">
        <v>0</v>
      </c>
      <c r="C33">
        <f>$B$17</f>
        <v>50</v>
      </c>
      <c r="D33" s="56">
        <f>C33*$B$17</f>
        <v>2500</v>
      </c>
      <c r="E33" s="56">
        <f>D33*$B$17</f>
        <v>125000</v>
      </c>
      <c r="F33" s="56">
        <f>E33*$B$17</f>
        <v>6250000</v>
      </c>
      <c r="G33" s="56"/>
      <c r="H33" s="56">
        <f>F33*$B$17</f>
        <v>312500000</v>
      </c>
      <c r="I33" s="56">
        <f>H33*$B$17</f>
        <v>15625000000</v>
      </c>
      <c r="J33" s="59"/>
      <c r="Q33" s="59" t="s">
        <v>84</v>
      </c>
    </row>
    <row r="34" spans="1:9" ht="12.75">
      <c r="A34" s="53" t="s">
        <v>92</v>
      </c>
      <c r="B34">
        <v>0</v>
      </c>
      <c r="C34" s="56">
        <f>B34+C33</f>
        <v>50</v>
      </c>
      <c r="D34" s="56">
        <f>D33+C34</f>
        <v>2550</v>
      </c>
      <c r="E34" s="56">
        <f>E33+D34</f>
        <v>127550</v>
      </c>
      <c r="F34" s="56">
        <f>F33+E34</f>
        <v>6377550</v>
      </c>
      <c r="G34" s="56"/>
      <c r="H34" s="56">
        <f>H33+F34</f>
        <v>318877550</v>
      </c>
      <c r="I34" s="56">
        <f>I33+H34</f>
        <v>15943877550</v>
      </c>
    </row>
    <row r="35" spans="5:9" ht="12.75">
      <c r="E35" s="59" t="s">
        <v>88</v>
      </c>
      <c r="F35" s="59" t="s">
        <v>87</v>
      </c>
      <c r="G35" s="59"/>
      <c r="H35" s="59" t="s">
        <v>87</v>
      </c>
      <c r="I35" s="59" t="s">
        <v>86</v>
      </c>
    </row>
    <row r="37" spans="3:9" ht="12.75">
      <c r="C37" s="56"/>
      <c r="D37" s="56"/>
      <c r="E37" s="56"/>
      <c r="F37" s="56"/>
      <c r="G37" s="56"/>
      <c r="H37" s="56"/>
      <c r="I37" s="5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2"/>
  <sheetViews>
    <sheetView zoomScale="85" zoomScaleNormal="85" zoomScalePageLayoutView="0" workbookViewId="0" topLeftCell="A5">
      <selection activeCell="B10" sqref="B10"/>
    </sheetView>
  </sheetViews>
  <sheetFormatPr defaultColWidth="9.140625" defaultRowHeight="12.75"/>
  <cols>
    <col min="1" max="1" width="6.421875" style="0" customWidth="1"/>
    <col min="2" max="2" width="30.421875" style="0" customWidth="1"/>
    <col min="3" max="3" width="12.57421875" style="2" customWidth="1"/>
    <col min="4" max="4" width="7.8515625" style="0" customWidth="1"/>
    <col min="5" max="5" width="4.8515625" style="0" customWidth="1"/>
    <col min="6" max="6" width="11.28125" style="0" customWidth="1"/>
    <col min="7" max="7" width="8.57421875" style="2" customWidth="1"/>
    <col min="8" max="8" width="4.140625" style="2" customWidth="1"/>
    <col min="9" max="9" width="9.8515625" style="2" customWidth="1"/>
    <col min="10" max="10" width="9.00390625" style="0" customWidth="1"/>
    <col min="11" max="11" width="21.8515625" style="0" customWidth="1"/>
    <col min="12" max="12" width="17.00390625" style="0" bestFit="1" customWidth="1"/>
    <col min="13" max="13" width="11.8515625" style="0" customWidth="1"/>
    <col min="14" max="14" width="8.00390625" style="39" customWidth="1"/>
  </cols>
  <sheetData>
    <row r="1" ht="12.75"/>
    <row r="2" ht="12.75"/>
    <row r="3" ht="12.75"/>
    <row r="4" ht="12.75"/>
    <row r="5" spans="1:3" ht="20.25">
      <c r="A5" s="24" t="s">
        <v>38</v>
      </c>
      <c r="C5" s="33"/>
    </row>
    <row r="6" ht="12.75">
      <c r="B6" t="s">
        <v>0</v>
      </c>
    </row>
    <row r="7" ht="12.75"/>
    <row r="8" spans="1:11" ht="13.5" thickBot="1">
      <c r="A8" s="21" t="s">
        <v>22</v>
      </c>
      <c r="B8" s="21" t="s">
        <v>23</v>
      </c>
      <c r="C8" s="23" t="s">
        <v>24</v>
      </c>
      <c r="D8" s="21" t="s">
        <v>4</v>
      </c>
      <c r="E8" s="21" t="s">
        <v>26</v>
      </c>
      <c r="F8" s="21" t="s">
        <v>5</v>
      </c>
      <c r="G8" s="23" t="s">
        <v>21</v>
      </c>
      <c r="H8" s="21"/>
      <c r="I8" s="23" t="s">
        <v>24</v>
      </c>
      <c r="J8" s="21" t="s">
        <v>4</v>
      </c>
      <c r="K8" s="22" t="s">
        <v>7</v>
      </c>
    </row>
    <row r="9" spans="1:14" ht="25.5">
      <c r="A9" s="6">
        <v>1</v>
      </c>
      <c r="B9" s="7" t="s">
        <v>1</v>
      </c>
      <c r="C9" s="25">
        <f>G23</f>
        <v>8000</v>
      </c>
      <c r="D9" s="7" t="s">
        <v>3</v>
      </c>
      <c r="E9" s="7">
        <v>2</v>
      </c>
      <c r="F9" s="7" t="s">
        <v>10</v>
      </c>
      <c r="G9" s="8"/>
      <c r="H9" s="8"/>
      <c r="I9" s="43">
        <f>I23</f>
        <v>1</v>
      </c>
      <c r="J9" s="9" t="s">
        <v>2</v>
      </c>
      <c r="K9" s="10" t="s">
        <v>6</v>
      </c>
      <c r="L9" s="25"/>
      <c r="N9" s="40"/>
    </row>
    <row r="10" spans="1:14" ht="38.25">
      <c r="A10" s="11">
        <v>2</v>
      </c>
      <c r="B10" s="12" t="s">
        <v>49</v>
      </c>
      <c r="C10" s="25">
        <f>C23</f>
        <v>10000</v>
      </c>
      <c r="D10" s="12" t="s">
        <v>50</v>
      </c>
      <c r="E10" s="12">
        <v>2</v>
      </c>
      <c r="F10" s="12" t="s">
        <v>9</v>
      </c>
      <c r="G10" s="14"/>
      <c r="H10" s="14" t="s">
        <v>51</v>
      </c>
      <c r="I10" s="44">
        <f>I23</f>
        <v>1</v>
      </c>
      <c r="J10" s="12" t="s">
        <v>2</v>
      </c>
      <c r="K10" s="15" t="s">
        <v>11</v>
      </c>
      <c r="L10" s="41"/>
      <c r="M10" s="25"/>
      <c r="N10" s="40"/>
    </row>
    <row r="11" spans="1:14" ht="12.75">
      <c r="A11" s="11">
        <v>3</v>
      </c>
      <c r="B11" s="12" t="s">
        <v>18</v>
      </c>
      <c r="C11" s="25"/>
      <c r="D11" s="12"/>
      <c r="E11" s="12"/>
      <c r="F11" s="12" t="s">
        <v>52</v>
      </c>
      <c r="G11" s="26">
        <f>365*24</f>
        <v>8760</v>
      </c>
      <c r="H11" s="16"/>
      <c r="I11" s="13">
        <f>C10/G11</f>
        <v>1.1415525114155252</v>
      </c>
      <c r="J11" s="12" t="s">
        <v>29</v>
      </c>
      <c r="K11" s="15" t="s">
        <v>48</v>
      </c>
      <c r="L11" s="42"/>
      <c r="M11" s="25"/>
      <c r="N11" s="40"/>
    </row>
    <row r="12" spans="1:14" ht="12.75">
      <c r="A12" s="11"/>
      <c r="B12" s="12"/>
      <c r="C12" s="25"/>
      <c r="D12" s="12"/>
      <c r="E12" s="12"/>
      <c r="F12" s="12"/>
      <c r="G12" s="14"/>
      <c r="H12" s="14"/>
      <c r="I12" s="13"/>
      <c r="J12" s="12"/>
      <c r="K12" s="15"/>
      <c r="L12" s="25"/>
      <c r="M12" s="25"/>
      <c r="N12" s="40"/>
    </row>
    <row r="13" spans="1:14" ht="12.75">
      <c r="A13" s="11"/>
      <c r="B13" s="12"/>
      <c r="C13" s="25"/>
      <c r="D13" s="12"/>
      <c r="E13" s="12"/>
      <c r="F13" s="12"/>
      <c r="G13" s="14"/>
      <c r="H13" s="14"/>
      <c r="I13" s="13"/>
      <c r="J13" s="12"/>
      <c r="K13" s="15"/>
      <c r="L13" s="25"/>
      <c r="N13" s="40"/>
    </row>
    <row r="14" spans="1:11" ht="38.25" customHeight="1">
      <c r="A14" s="11">
        <v>4</v>
      </c>
      <c r="B14" s="12" t="s">
        <v>39</v>
      </c>
      <c r="C14" s="25">
        <v>60000</v>
      </c>
      <c r="D14" s="12" t="s">
        <v>40</v>
      </c>
      <c r="E14" s="12"/>
      <c r="F14" s="12" t="s">
        <v>41</v>
      </c>
      <c r="G14" s="26"/>
      <c r="H14" s="16"/>
      <c r="I14" s="25">
        <f>I11*C14</f>
        <v>68493.1506849315</v>
      </c>
      <c r="J14" s="12" t="s">
        <v>8</v>
      </c>
      <c r="K14" s="15" t="s">
        <v>42</v>
      </c>
    </row>
    <row r="15" spans="1:11" ht="38.25" customHeight="1">
      <c r="A15" s="11">
        <v>5</v>
      </c>
      <c r="B15" s="12" t="s">
        <v>56</v>
      </c>
      <c r="C15" s="25">
        <v>10000</v>
      </c>
      <c r="D15" s="12" t="s">
        <v>40</v>
      </c>
      <c r="E15" s="12"/>
      <c r="F15" s="12" t="s">
        <v>57</v>
      </c>
      <c r="G15" s="26"/>
      <c r="H15" s="16"/>
      <c r="I15" s="25">
        <f>I11*C15</f>
        <v>11415.52511415525</v>
      </c>
      <c r="J15" s="12" t="s">
        <v>8</v>
      </c>
      <c r="K15" s="15" t="s">
        <v>42</v>
      </c>
    </row>
    <row r="16" spans="1:12" ht="37.5" customHeight="1">
      <c r="A16" s="11">
        <v>6</v>
      </c>
      <c r="B16" s="12"/>
      <c r="C16" s="25"/>
      <c r="D16" s="12"/>
      <c r="E16" s="12"/>
      <c r="F16" s="12" t="s">
        <v>43</v>
      </c>
      <c r="G16" s="12"/>
      <c r="H16" s="37" t="s">
        <v>47</v>
      </c>
      <c r="I16" s="27">
        <f>SQRT(I14+I15)</f>
        <v>282.68122647089024</v>
      </c>
      <c r="J16" s="12" t="s">
        <v>44</v>
      </c>
      <c r="K16" s="15" t="s">
        <v>45</v>
      </c>
      <c r="L16" s="27"/>
    </row>
    <row r="17" spans="1:11" ht="42.75" customHeight="1">
      <c r="A17" s="11">
        <v>7</v>
      </c>
      <c r="B17" s="12" t="s">
        <v>58</v>
      </c>
      <c r="C17" s="25">
        <f>(I14+I15)*I24</f>
        <v>2796.8036529680367</v>
      </c>
      <c r="D17" s="12" t="s">
        <v>8</v>
      </c>
      <c r="E17" s="17"/>
      <c r="F17" s="12" t="s">
        <v>46</v>
      </c>
      <c r="G17" s="38"/>
      <c r="H17" s="37" t="s">
        <v>47</v>
      </c>
      <c r="I17" s="25">
        <f>SQRT(C17)</f>
        <v>52.8848149563562</v>
      </c>
      <c r="J17" s="12" t="s">
        <v>44</v>
      </c>
      <c r="K17" s="15" t="s">
        <v>53</v>
      </c>
    </row>
    <row r="18" spans="1:11" ht="18" customHeight="1">
      <c r="A18" s="18"/>
      <c r="B18" s="19"/>
      <c r="C18" s="25"/>
      <c r="D18" s="19"/>
      <c r="E18" s="17"/>
      <c r="F18" s="19"/>
      <c r="G18" s="50"/>
      <c r="H18" s="37"/>
      <c r="I18" s="25"/>
      <c r="J18" s="19"/>
      <c r="K18" s="20"/>
    </row>
    <row r="19" spans="1:11" ht="39.75" customHeight="1">
      <c r="A19" s="18">
        <v>8</v>
      </c>
      <c r="B19" s="19" t="s">
        <v>65</v>
      </c>
      <c r="C19" s="25">
        <f>C24*1.14</f>
        <v>12269.82</v>
      </c>
      <c r="D19" s="19" t="s">
        <v>66</v>
      </c>
      <c r="E19" s="12"/>
      <c r="F19" s="19" t="s">
        <v>68</v>
      </c>
      <c r="G19" s="51">
        <v>0.035</v>
      </c>
      <c r="H19" s="37" t="s">
        <v>69</v>
      </c>
      <c r="I19" s="25">
        <f>SQRT(C19*G19*10^9)/I26</f>
        <v>124.11354931383696</v>
      </c>
      <c r="J19" s="19" t="s">
        <v>67</v>
      </c>
      <c r="K19" s="20"/>
    </row>
    <row r="20" spans="1:11" ht="39.75" customHeight="1">
      <c r="A20" s="28">
        <v>9</v>
      </c>
      <c r="B20" s="28" t="s">
        <v>71</v>
      </c>
      <c r="C20" s="29">
        <f>10^9*C19/C25</f>
        <v>40899.4</v>
      </c>
      <c r="D20" s="28" t="s">
        <v>8</v>
      </c>
      <c r="E20" s="28"/>
      <c r="F20" s="28" t="s">
        <v>72</v>
      </c>
      <c r="G20" s="48"/>
      <c r="H20" s="49"/>
      <c r="I20" s="29">
        <f>SQRT(C20)</f>
        <v>202.23600075159715</v>
      </c>
      <c r="J20" s="28" t="s">
        <v>70</v>
      </c>
      <c r="K20" s="28" t="s">
        <v>73</v>
      </c>
    </row>
    <row r="21" spans="2:11" ht="12.75">
      <c r="B21" s="1"/>
      <c r="C21" s="4"/>
      <c r="D21" s="1"/>
      <c r="F21" s="1"/>
      <c r="I21" s="4"/>
      <c r="J21" s="1"/>
      <c r="K21" s="1"/>
    </row>
    <row r="22" spans="1:11" ht="12.75">
      <c r="A22" s="1"/>
      <c r="E22" t="s">
        <v>26</v>
      </c>
      <c r="K22" s="1"/>
    </row>
    <row r="23" spans="1:11" ht="31.5" customHeight="1">
      <c r="A23" s="1"/>
      <c r="B23" s="28" t="s">
        <v>59</v>
      </c>
      <c r="C23" s="29">
        <v>10000</v>
      </c>
      <c r="D23" s="28" t="s">
        <v>8</v>
      </c>
      <c r="E23" s="28">
        <v>2</v>
      </c>
      <c r="F23" s="28" t="s">
        <v>60</v>
      </c>
      <c r="G23" s="29">
        <v>8000</v>
      </c>
      <c r="H23" s="28" t="s">
        <v>61</v>
      </c>
      <c r="I23" s="46">
        <v>1</v>
      </c>
      <c r="J23" s="28" t="s">
        <v>2</v>
      </c>
      <c r="K23" s="1" t="s">
        <v>62</v>
      </c>
    </row>
    <row r="24" spans="1:12" ht="38.25">
      <c r="A24" s="1"/>
      <c r="B24" s="28" t="s">
        <v>19</v>
      </c>
      <c r="C24" s="29">
        <v>10763</v>
      </c>
      <c r="D24" s="28" t="s">
        <v>14</v>
      </c>
      <c r="E24" s="28">
        <v>1</v>
      </c>
      <c r="F24" s="28" t="s">
        <v>54</v>
      </c>
      <c r="H24" s="30"/>
      <c r="I24" s="45">
        <v>0.035</v>
      </c>
      <c r="J24" s="28"/>
      <c r="K24" s="28" t="s">
        <v>63</v>
      </c>
      <c r="L24" s="31"/>
    </row>
    <row r="25" spans="1:12" ht="12.75">
      <c r="A25" s="1"/>
      <c r="B25" s="28" t="s">
        <v>64</v>
      </c>
      <c r="C25" s="29">
        <v>300000000</v>
      </c>
      <c r="D25" s="28"/>
      <c r="E25" s="28"/>
      <c r="F25" s="28"/>
      <c r="H25" s="30"/>
      <c r="I25" s="45"/>
      <c r="J25" s="28"/>
      <c r="K25" s="28"/>
      <c r="L25" s="31"/>
    </row>
    <row r="26" spans="1:12" ht="12.75">
      <c r="A26" s="1"/>
      <c r="B26" s="28" t="s">
        <v>15</v>
      </c>
      <c r="C26" s="29">
        <v>1</v>
      </c>
      <c r="D26" s="28" t="s">
        <v>16</v>
      </c>
      <c r="E26" s="28"/>
      <c r="F26" s="28" t="s">
        <v>17</v>
      </c>
      <c r="G26" s="30"/>
      <c r="H26" s="30"/>
      <c r="I26" s="29">
        <v>5280</v>
      </c>
      <c r="J26" s="28" t="s">
        <v>8</v>
      </c>
      <c r="K26" s="28" t="s">
        <v>55</v>
      </c>
      <c r="L26" s="31"/>
    </row>
    <row r="27" spans="1:12" ht="14.25" customHeight="1">
      <c r="A27" s="1"/>
      <c r="B27" s="28" t="s">
        <v>12</v>
      </c>
      <c r="C27" s="29">
        <v>3537441</v>
      </c>
      <c r="D27" s="28" t="s">
        <v>13</v>
      </c>
      <c r="E27" s="28">
        <v>2</v>
      </c>
      <c r="F27" s="28" t="s">
        <v>28</v>
      </c>
      <c r="G27" s="29">
        <v>50</v>
      </c>
      <c r="H27" s="30"/>
      <c r="I27" s="29">
        <f>C27/G27</f>
        <v>70748.82</v>
      </c>
      <c r="J27" s="28" t="s">
        <v>13</v>
      </c>
      <c r="K27" s="28" t="s">
        <v>27</v>
      </c>
      <c r="L27" s="31"/>
    </row>
    <row r="28" spans="1:11" ht="12.75">
      <c r="A28" s="1"/>
      <c r="B28" s="1" t="s">
        <v>34</v>
      </c>
      <c r="C28" s="32">
        <v>1</v>
      </c>
      <c r="D28" t="s">
        <v>30</v>
      </c>
      <c r="E28" s="1"/>
      <c r="F28" s="1" t="s">
        <v>17</v>
      </c>
      <c r="G28" s="3"/>
      <c r="H28" s="3"/>
      <c r="I28" s="1">
        <v>3409</v>
      </c>
      <c r="J28" s="1" t="s">
        <v>3</v>
      </c>
      <c r="K28" s="1"/>
    </row>
    <row r="29" spans="1:11" ht="12.75">
      <c r="A29" s="1"/>
      <c r="B29" s="32" t="s">
        <v>33</v>
      </c>
      <c r="C29" s="32">
        <v>1</v>
      </c>
      <c r="D29" t="s">
        <v>32</v>
      </c>
      <c r="E29" s="1"/>
      <c r="F29" s="1" t="s">
        <v>17</v>
      </c>
      <c r="G29" s="3"/>
      <c r="H29" s="3"/>
      <c r="I29" s="1">
        <v>3414</v>
      </c>
      <c r="J29" s="1" t="s">
        <v>31</v>
      </c>
      <c r="K29" s="1"/>
    </row>
    <row r="30" spans="1:11" ht="12.75">
      <c r="A30" s="1"/>
      <c r="B30" s="32"/>
      <c r="C30" s="32"/>
      <c r="E30" s="1"/>
      <c r="F30" s="1"/>
      <c r="G30" s="3"/>
      <c r="H30" s="3"/>
      <c r="I30" s="1"/>
      <c r="J30" s="1"/>
      <c r="K30" s="1"/>
    </row>
    <row r="31" spans="1:11" ht="12.75">
      <c r="A31" s="1"/>
      <c r="B31" s="32"/>
      <c r="C31" s="32"/>
      <c r="E31" s="1"/>
      <c r="F31" s="1"/>
      <c r="G31" s="3"/>
      <c r="H31" s="3"/>
      <c r="I31" s="1"/>
      <c r="J31" s="1"/>
      <c r="K31" s="1"/>
    </row>
    <row r="32" spans="1:11" ht="12.75">
      <c r="A32" s="1" t="s">
        <v>37</v>
      </c>
      <c r="B32" s="47"/>
      <c r="C32" s="3"/>
      <c r="D32" s="1"/>
      <c r="E32" s="1"/>
      <c r="F32" s="1"/>
      <c r="G32" s="3"/>
      <c r="H32" s="3"/>
      <c r="I32" s="3"/>
      <c r="J32" s="1"/>
      <c r="K32" s="1"/>
    </row>
    <row r="33" spans="1:11" ht="12.75">
      <c r="A33" s="1">
        <v>1</v>
      </c>
      <c r="B33" s="5" t="s">
        <v>25</v>
      </c>
      <c r="C33" s="3"/>
      <c r="D33" s="1"/>
      <c r="E33" s="1"/>
      <c r="F33" s="1"/>
      <c r="G33" s="3"/>
      <c r="H33" s="3"/>
      <c r="I33" s="3"/>
      <c r="J33" s="1"/>
      <c r="K33" s="1"/>
    </row>
    <row r="34" spans="1:11" ht="12.75">
      <c r="A34" s="1">
        <v>2</v>
      </c>
      <c r="B34" s="5" t="s">
        <v>20</v>
      </c>
      <c r="C34" s="3"/>
      <c r="D34" s="1"/>
      <c r="E34" s="1"/>
      <c r="F34" s="1"/>
      <c r="G34" s="3"/>
      <c r="H34" s="3"/>
      <c r="I34" s="3"/>
      <c r="J34" s="1"/>
      <c r="K34" s="1"/>
    </row>
    <row r="35" spans="1:11" ht="12.75">
      <c r="A35" s="1"/>
      <c r="C35" s="3"/>
      <c r="D35" s="1"/>
      <c r="E35" s="1"/>
      <c r="F35" s="1"/>
      <c r="G35" s="3"/>
      <c r="H35" s="3"/>
      <c r="I35" s="3"/>
      <c r="J35" s="1"/>
      <c r="K35" s="1"/>
    </row>
    <row r="36" spans="1:11" ht="12.75">
      <c r="A36" s="1"/>
      <c r="B36" s="1"/>
      <c r="C36" s="3"/>
      <c r="D36" s="1"/>
      <c r="E36" s="1"/>
      <c r="F36" s="1"/>
      <c r="G36" s="3"/>
      <c r="H36" s="3"/>
      <c r="I36" s="3"/>
      <c r="J36" s="1"/>
      <c r="K36" s="1"/>
    </row>
    <row r="37" spans="1:11" ht="12.75">
      <c r="A37" s="1"/>
      <c r="B37" s="1"/>
      <c r="E37" s="1"/>
      <c r="F37" s="1"/>
      <c r="G37" s="3"/>
      <c r="H37" s="3"/>
      <c r="I37" s="3"/>
      <c r="J37" s="1"/>
      <c r="K37" s="1"/>
    </row>
    <row r="38" spans="1:11" ht="12.75">
      <c r="A38" s="1"/>
      <c r="B38" s="35" t="s">
        <v>35</v>
      </c>
      <c r="C38" s="1" t="s">
        <v>36</v>
      </c>
      <c r="E38" s="1"/>
      <c r="F38" s="1"/>
      <c r="G38" s="3"/>
      <c r="H38" s="3"/>
      <c r="I38" s="3"/>
      <c r="J38" s="1"/>
      <c r="K38" s="1"/>
    </row>
    <row r="39" spans="1:11" ht="12.75">
      <c r="A39" s="1"/>
      <c r="B39" s="36">
        <v>39294</v>
      </c>
      <c r="C39" s="34" t="s">
        <v>74</v>
      </c>
      <c r="E39" s="1"/>
      <c r="F39" s="1"/>
      <c r="G39" s="3"/>
      <c r="H39" s="3"/>
      <c r="I39" s="3"/>
      <c r="J39" s="1"/>
      <c r="K39" s="1"/>
    </row>
    <row r="40" spans="1:11" ht="12.75">
      <c r="A40" s="1"/>
      <c r="B40" s="36">
        <v>39296</v>
      </c>
      <c r="C40" s="34" t="s">
        <v>75</v>
      </c>
      <c r="D40" s="1"/>
      <c r="E40" s="1"/>
      <c r="F40" s="1"/>
      <c r="G40" s="3"/>
      <c r="H40" s="3"/>
      <c r="I40" s="3"/>
      <c r="J40" s="1"/>
      <c r="K40" s="1"/>
    </row>
    <row r="41" spans="1:11" ht="12.75">
      <c r="A41" s="1"/>
      <c r="B41" s="1"/>
      <c r="C41" s="3"/>
      <c r="D41" s="1"/>
      <c r="E41" s="1"/>
      <c r="F41" s="1"/>
      <c r="G41" s="3"/>
      <c r="H41" s="3"/>
      <c r="I41" s="3"/>
      <c r="J41" s="1"/>
      <c r="K41" s="1"/>
    </row>
    <row r="42" spans="1:11" ht="12.75">
      <c r="A42" s="1"/>
      <c r="B42" s="1"/>
      <c r="C42" s="3"/>
      <c r="D42" s="1"/>
      <c r="E42" s="1"/>
      <c r="F42" s="1"/>
      <c r="G42" s="3"/>
      <c r="H42" s="3"/>
      <c r="I42" s="3"/>
      <c r="J42" s="1"/>
      <c r="K42" s="1"/>
    </row>
  </sheetData>
  <sheetProtection/>
  <hyperlinks>
    <hyperlink ref="B34" r:id="rId1" display="http://www.synapse9.com/dollarshadow.htm"/>
    <hyperlink ref="B33" r:id="rId2" display="http://earthtrends.wri.org/text/economics-business/variable-220.html "/>
  </hyperlinks>
  <printOptions/>
  <pageMargins left="0.75" right="0.75" top="1" bottom="1" header="0.5" footer="0.5"/>
  <pageSetup horizontalDpi="1200" verticalDpi="1200" orientation="portrait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Henshaw</dc:creator>
  <cp:keywords/>
  <dc:description/>
  <cp:lastModifiedBy>STW-3</cp:lastModifiedBy>
  <dcterms:created xsi:type="dcterms:W3CDTF">2007-07-25T09:40:46Z</dcterms:created>
  <dcterms:modified xsi:type="dcterms:W3CDTF">2014-02-20T20:34:32Z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